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infrawarePen.xml" ContentType="application/inkml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?>
<Relationships xmlns="http://schemas.openxmlformats.org/package/2006/relationships"><Relationship Id="rId4" Type="http://schemas.openxmlformats.org/officeDocument/2006/relationships/custom-properties" Target="docProps/custom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>
  <fileVersion appName="Polaris Office Sheet" lastEdited="3" lowestEdited="5" rupBuild="1.0.1.36092"/>
  <workbookPr/>
  <workbookProtection lockStructure="1"/>
  <bookViews>
    <workbookView xWindow="360" yWindow="30" windowWidth="25755" windowHeight="11595" tabRatio="580" activeTab="0"/>
  </bookViews>
  <sheets>
    <sheet name="Sheet1" sheetId="1" r:id="rId1"/>
  </sheets>
  <definedNames/>
  <calcPr calcId="152511"/>
</workbook>
</file>

<file path=xl/sharedStrings.xml><?xml version="1.0" encoding="utf-8"?>
<sst xmlns="http://schemas.openxmlformats.org/spreadsheetml/2006/main" count="48" uniqueCount="48">
  <si>
    <t>黑搜递减计算表【上传于淘巧论坛 www.taoqao.com】</t>
  </si>
  <si>
    <t>产出计算表</t>
  </si>
  <si>
    <t>需求操作笔数（自动）</t>
  </si>
  <si>
    <t>行业转化率</t>
  </si>
  <si>
    <t>关键词</t>
  </si>
  <si>
    <t>宝贝</t>
  </si>
  <si>
    <t>付款人数</t>
  </si>
  <si>
    <t>客单价</t>
  </si>
  <si>
    <t>产出</t>
  </si>
  <si>
    <t>实际售价</t>
  </si>
  <si>
    <t>行业收藏率</t>
  </si>
  <si>
    <t>女童皮鞋 公主鞋</t>
  </si>
  <si>
    <t>需求产出</t>
  </si>
  <si>
    <t>行业加购率</t>
  </si>
  <si>
    <t>行业点击率</t>
  </si>
  <si>
    <t>款式差不多，价格类似的</t>
  </si>
  <si>
    <t>渠道/时间</t>
  </si>
  <si>
    <t>上架当天</t>
  </si>
  <si>
    <t>第一天</t>
  </si>
  <si>
    <t>第二天</t>
  </si>
  <si>
    <t>第三天</t>
  </si>
  <si>
    <t>第四天</t>
  </si>
  <si>
    <t>第五天</t>
  </si>
  <si>
    <t>第六天</t>
  </si>
  <si>
    <t>第七天</t>
  </si>
  <si>
    <t>PC端搜索</t>
  </si>
  <si>
    <t>PC端收藏</t>
  </si>
  <si>
    <t>PC端加购</t>
  </si>
  <si>
    <t>确认收货(参考数值)</t>
  </si>
  <si>
    <t>平均</t>
  </si>
  <si>
    <t>PC总笔数</t>
  </si>
  <si>
    <t>无线端搜索</t>
  </si>
  <si>
    <t>无线端加购</t>
  </si>
  <si>
    <t>无线端收藏</t>
  </si>
  <si>
    <t>无线淘口令</t>
  </si>
  <si>
    <t>无线总笔数</t>
  </si>
  <si>
    <t>当天总笔数</t>
  </si>
  <si>
    <t>其它因素项配比</t>
  </si>
  <si>
    <t>PC端需求收藏</t>
  </si>
  <si>
    <t>PC端需求加购</t>
  </si>
  <si>
    <t>PC端流量数</t>
  </si>
  <si>
    <t>无线端需求流量</t>
  </si>
  <si>
    <t>1000搜索</t>
  </si>
  <si>
    <t>无线端需求收藏</t>
  </si>
  <si>
    <t>无线端需求加购</t>
  </si>
  <si>
    <t>转化率</t>
  </si>
  <si>
    <t>黑搜递减计算表【上传于淘巧论坛 www.de18.com】</t>
  </si>
  <si>
    <t>黑搜递减计算表【上传于得18工具箱 www.de18.com】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</si>
</sst>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;_̀"/>
    <numFmt numFmtId="177" formatCode="0.0%"/>
    <numFmt numFmtId="178" formatCode="0_ "/>
    <numFmt numFmtId="179" formatCode="0;_鄀"/>
  </numFmts>
  <fonts count="25">
    <font>
      <sz val="11.0"/>
      <name val="宋体"/>
      <scheme val="minor"/>
      <color theme="1"/>
    </font>
    <font>
      <b/>
      <sz val="20.0"/>
      <name val="微软雅黑"/>
      <color theme="0"/>
    </font>
    <font>
      <b/>
      <sz val="11.0"/>
      <name val="宋体"/>
      <scheme val="minor"/>
      <color theme="1"/>
    </font>
    <font>
      <b/>
      <sz val="11.0"/>
      <name val="宋体"/>
      <scheme val="minor"/>
      <color theme="0"/>
    </font>
    <font>
      <b/>
      <sz val="11.0"/>
      <name val="宋体"/>
      <scheme val="minor"/>
      <color rgb="FFFF0000"/>
    </font>
    <font>
      <b/>
      <sz val="14.0"/>
      <name val="微软雅黑"/>
      <color theme="0"/>
    </font>
    <font>
      <b/>
      <sz val="22.0"/>
      <name val="宋体"/>
      <scheme val="minor"/>
      <color theme="0"/>
    </font>
    <font>
      <b/>
      <sz val="18.0"/>
      <name val="宋体"/>
      <scheme val="minor"/>
      <color theme="3"/>
    </font>
    <font>
      <sz val="11.0"/>
      <name val="宋体"/>
      <scheme val="minor"/>
      <color rgb="FFFF0000"/>
    </font>
    <font>
      <sz val="11.0"/>
      <name val="宋体"/>
      <scheme val="minor"/>
      <color rgb="FF3F3F76"/>
    </font>
    <font>
      <b/>
      <sz val="15.0"/>
      <name val="宋体"/>
      <scheme val="minor"/>
      <color theme="3"/>
    </font>
    <font>
      <u/>
      <sz val="11.0"/>
      <name val="宋体"/>
      <scheme val="minor"/>
      <color rgb="FF0000FF"/>
    </font>
    <font>
      <b/>
      <sz val="11.0"/>
      <name val="宋体"/>
      <scheme val="minor"/>
      <color theme="3"/>
    </font>
    <font>
      <u/>
      <sz val="11.0"/>
      <name val="宋体"/>
      <scheme val="minor"/>
      <color rgb="FF800080"/>
    </font>
    <font>
      <sz val="11.0"/>
      <name val="宋体"/>
      <scheme val="minor"/>
      <color rgb="FF9C0006"/>
    </font>
    <font>
      <sz val="11.0"/>
      <name val="宋体"/>
      <scheme val="minor"/>
      <color rgb="FF006100"/>
    </font>
    <font>
      <sz val="11.0"/>
      <name val="宋体"/>
      <scheme val="minor"/>
      <color theme="0"/>
    </font>
    <font>
      <b/>
      <sz val="13.0"/>
      <name val="宋体"/>
      <scheme val="minor"/>
      <color theme="3"/>
    </font>
    <font>
      <i/>
      <sz val="11.0"/>
      <name val="宋体"/>
      <scheme val="minor"/>
      <color rgb="FF7F7F7F"/>
    </font>
    <font>
      <b/>
      <sz val="11.0"/>
      <name val="宋体"/>
      <scheme val="minor"/>
      <color rgb="FF3F3F3F"/>
    </font>
    <font>
      <b/>
      <sz val="11.0"/>
      <name val="宋体"/>
      <scheme val="minor"/>
      <color rgb="FFFA7D00"/>
    </font>
    <font>
      <sz val="11.0"/>
      <name val="宋体"/>
      <scheme val="minor"/>
      <color rgb="FF9C6500"/>
    </font>
    <font>
      <b/>
      <sz val="11.0"/>
      <name val="宋体"/>
      <scheme val="minor"/>
      <color rgb="FFFFFFFF"/>
    </font>
    <font>
      <sz val="11.0"/>
      <name val="宋体"/>
      <scheme val="minor"/>
      <color rgb="FFFA7D00"/>
    </font>
    <font>
      <u/>
      <sz val="11.0"/>
      <name val="宋体"/>
      <scheme val="minor"/>
      <color theme="0"/>
    </font>
  </fonts>
  <fills count="42">
    <fill>
      <patternFill patternType="none"/>
    </fill>
    <fill>
      <patternFill patternType="gray125">
        <fgColor rgb="FF000000"/>
        <bgColor rgb="FFFFFFFF"/>
      </patternFill>
    </fill>
    <fill>
      <patternFill patternType="solid">
        <fgColor rgb="FFFFFF00"/>
        <bgColor rgb="FF000000"/>
      </patternFill>
    </fill>
    <fill>
      <patternFill patternType="solid">
        <fgColor rgb="FF002060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0" tint="-0.4999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6" tint="0.79998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1" tint="0.499980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theme="7" tint="0.599990"/>
        <bgColor rgb="FF000000"/>
      </patternFill>
    </fill>
    <fill>
      <patternFill patternType="solid">
        <fgColor theme="6" tint="0.599990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4" tint="0.399980"/>
        <bgColor rgb="FF000000"/>
      </patternFill>
    </fill>
    <fill>
      <patternFill patternType="solid">
        <fgColor theme="6" tint="0.39998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7" tint="0.399980"/>
        <bgColor rgb="FF000000"/>
      </patternFill>
    </fill>
    <fill>
      <patternFill patternType="solid">
        <fgColor theme="5" tint="0.399980"/>
        <bgColor rgb="FF000000"/>
      </patternFill>
    </fill>
    <fill>
      <patternFill patternType="solid">
        <fgColor theme="5" tint="0.799980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5" tint="0.599990"/>
        <bgColor rgb="FF000000"/>
      </patternFill>
    </fill>
    <fill>
      <patternFill patternType="solid">
        <fgColor theme="7" tint="0.799980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theme="9" tint="0.799980"/>
        <bgColor rgb="FF000000"/>
      </patternFill>
    </fill>
    <fill>
      <patternFill patternType="solid">
        <fgColor theme="4" tint="0.599990"/>
        <bgColor rgb="FF000000"/>
      </patternFill>
    </fill>
    <fill>
      <patternFill patternType="solid">
        <fgColor theme="4" tint="0.799980"/>
        <bgColor rgb="FF000000"/>
      </patternFill>
    </fill>
    <fill>
      <patternFill patternType="solid">
        <fgColor theme="8" tint="0.599990"/>
        <bgColor rgb="FF000000"/>
      </patternFill>
    </fill>
    <fill>
      <patternFill patternType="solid">
        <fgColor theme="8" tint="0.799980"/>
        <bgColor rgb="FF000000"/>
      </patternFill>
    </fill>
    <fill>
      <patternFill patternType="solid">
        <fgColor theme="9" tint="0.399980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theme="8" tint="0.399980"/>
        <bgColor rgb="FF000000"/>
      </patternFill>
    </fill>
    <fill>
      <patternFill patternType="solid">
        <fgColor theme="9" tint="0.599990"/>
        <bgColor rgb="FF000000"/>
      </patternFill>
    </fill>
    <fill>
      <patternFill patternType="solid">
        <fgColor theme="9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Alignment="0" applyBorder="0" applyFill="0" applyFont="0" applyProtection="0">
      <alignment vertical="center"/>
    </xf>
    <xf numFmtId="0" fontId="0" fillId="8" borderId="0" applyAlignment="0" applyBorder="0" applyNumberFormat="0" applyProtection="0">
      <alignment vertical="center"/>
    </xf>
    <xf numFmtId="0" fontId="9" fillId="12" borderId="2" applyAlignment="0" applyNumberFormat="0" applyProtection="0">
      <alignment vertical="center"/>
    </xf>
    <xf numFmtId="44" fontId="0" fillId="0" borderId="0" applyAlignment="0" applyBorder="0" applyFill="0" applyFont="0" applyProtection="0">
      <alignment vertical="center"/>
    </xf>
    <xf numFmtId="41" fontId="0" fillId="0" borderId="0" applyAlignment="0" applyBorder="0" applyFill="0" applyFont="0" applyProtection="0">
      <alignment vertical="center"/>
    </xf>
    <xf numFmtId="0" fontId="0" fillId="14" borderId="0" applyAlignment="0" applyBorder="0" applyNumberFormat="0" applyProtection="0">
      <alignment vertical="center"/>
    </xf>
    <xf numFmtId="0" fontId="14" fillId="15" borderId="0" applyAlignment="0" applyBorder="0" applyNumberFormat="0" applyProtection="0">
      <alignment vertical="center"/>
    </xf>
    <xf numFmtId="43" fontId="0" fillId="0" borderId="0" applyAlignment="0" applyBorder="0" applyFill="0" applyFont="0" applyProtection="0">
      <alignment vertical="center"/>
    </xf>
    <xf numFmtId="0" fontId="16" fillId="19" borderId="0" applyAlignment="0" applyBorder="0" applyNumberFormat="0" applyProtection="0">
      <alignment vertical="center"/>
    </xf>
    <xf numFmtId="0" fontId="11" fillId="0" borderId="0" applyAlignment="0" applyBorder="0" applyFill="0" applyNumberFormat="0" applyProtection="0">
      <alignment vertical="center"/>
    </xf>
    <xf numFmtId="9" fontId="0" fillId="0" borderId="0" applyAlignment="0" applyBorder="0" applyFill="0" applyFont="0" applyProtection="0">
      <alignment vertical="center"/>
    </xf>
    <xf numFmtId="0" fontId="13" fillId="0" borderId="0" applyAlignment="0" applyBorder="0" applyFill="0" applyNumberFormat="0" applyProtection="0">
      <alignment vertical="center"/>
    </xf>
    <xf numFmtId="0" fontId="0" fillId="20" borderId="6" applyAlignment="0" applyFont="0" applyNumberFormat="0" applyProtection="0">
      <alignment vertical="center"/>
    </xf>
    <xf numFmtId="0" fontId="16" fillId="23" borderId="0" applyAlignment="0" applyBorder="0" applyNumberFormat="0" applyProtection="0">
      <alignment vertical="center"/>
    </xf>
    <xf numFmtId="0" fontId="12" fillId="0" borderId="0" applyAlignment="0" applyBorder="0" applyFill="0" applyNumberFormat="0" applyProtection="0">
      <alignment vertical="center"/>
    </xf>
    <xf numFmtId="0" fontId="8" fillId="0" borderId="0" applyAlignment="0" applyBorder="0" applyFill="0" applyNumberFormat="0" applyProtection="0">
      <alignment vertical="center"/>
    </xf>
    <xf numFmtId="0" fontId="7" fillId="0" borderId="0" applyAlignment="0" applyBorder="0" applyFill="0" applyNumberFormat="0" applyProtection="0">
      <alignment vertical="center"/>
    </xf>
    <xf numFmtId="0" fontId="18" fillId="0" borderId="0" applyAlignment="0" applyBorder="0" applyFill="0" applyNumberFormat="0" applyProtection="0">
      <alignment vertical="center"/>
    </xf>
    <xf numFmtId="0" fontId="10" fillId="0" borderId="3" applyAlignment="0" applyFill="0" applyNumberFormat="0" applyProtection="0">
      <alignment vertical="center"/>
    </xf>
    <xf numFmtId="0" fontId="17" fillId="0" borderId="3" applyAlignment="0" applyFill="0" applyNumberFormat="0" applyProtection="0">
      <alignment vertical="center"/>
    </xf>
    <xf numFmtId="0" fontId="16" fillId="18" borderId="0" applyAlignment="0" applyBorder="0" applyNumberFormat="0" applyProtection="0">
      <alignment vertical="center"/>
    </xf>
    <xf numFmtId="0" fontId="12" fillId="0" borderId="4" applyAlignment="0" applyFill="0" applyNumberFormat="0" applyProtection="0">
      <alignment vertical="center"/>
    </xf>
    <xf numFmtId="0" fontId="16" fillId="22" borderId="0" applyAlignment="0" applyBorder="0" applyNumberFormat="0" applyProtection="0">
      <alignment vertical="center"/>
    </xf>
    <xf numFmtId="0" fontId="19" fillId="26" borderId="7" applyAlignment="0" applyNumberFormat="0" applyProtection="0">
      <alignment vertical="center"/>
    </xf>
    <xf numFmtId="0" fontId="20" fillId="26" borderId="2" applyAlignment="0" applyNumberFormat="0" applyProtection="0">
      <alignment vertical="center"/>
    </xf>
    <xf numFmtId="0" fontId="22" fillId="31" borderId="8" applyAlignment="0" applyNumberFormat="0" applyProtection="0">
      <alignment vertical="center"/>
    </xf>
    <xf numFmtId="0" fontId="0" fillId="32" borderId="0" applyAlignment="0" applyBorder="0" applyNumberFormat="0" applyProtection="0">
      <alignment vertical="center"/>
    </xf>
    <xf numFmtId="0" fontId="16" fillId="25" borderId="0" applyAlignment="0" applyBorder="0" applyNumberFormat="0" applyProtection="0">
      <alignment vertical="center"/>
    </xf>
    <xf numFmtId="0" fontId="23" fillId="0" borderId="9" applyAlignment="0" applyFill="0" applyNumberFormat="0" applyProtection="0">
      <alignment vertical="center"/>
    </xf>
    <xf numFmtId="0" fontId="2" fillId="0" borderId="5" applyAlignment="0" applyFill="0" applyNumberFormat="0" applyProtection="0">
      <alignment vertical="center"/>
    </xf>
    <xf numFmtId="0" fontId="15" fillId="16" borderId="0" applyAlignment="0" applyBorder="0" applyNumberFormat="0" applyProtection="0">
      <alignment vertical="center"/>
    </xf>
    <xf numFmtId="0" fontId="21" fillId="30" borderId="0" applyAlignment="0" applyBorder="0" applyNumberFormat="0" applyProtection="0">
      <alignment vertical="center"/>
    </xf>
    <xf numFmtId="0" fontId="0" fillId="36" borderId="0" applyAlignment="0" applyBorder="0" applyNumberFormat="0" applyProtection="0">
      <alignment vertical="center"/>
    </xf>
    <xf numFmtId="0" fontId="16" fillId="21" borderId="0" applyAlignment="0" applyBorder="0" applyNumberFormat="0" applyProtection="0">
      <alignment vertical="center"/>
    </xf>
    <xf numFmtId="0" fontId="0" fillId="34" borderId="0" applyAlignment="0" applyBorder="0" applyNumberFormat="0" applyProtection="0">
      <alignment vertical="center"/>
    </xf>
    <xf numFmtId="0" fontId="0" fillId="33" borderId="0" applyAlignment="0" applyBorder="0" applyNumberFormat="0" applyProtection="0">
      <alignment vertical="center"/>
    </xf>
    <xf numFmtId="0" fontId="0" fillId="24" borderId="0" applyAlignment="0" applyBorder="0" applyNumberFormat="0" applyProtection="0">
      <alignment vertical="center"/>
    </xf>
    <xf numFmtId="0" fontId="0" fillId="28" borderId="0" applyAlignment="0" applyBorder="0" applyNumberFormat="0" applyProtection="0">
      <alignment vertical="center"/>
    </xf>
    <xf numFmtId="0" fontId="16" fillId="27" borderId="0" applyAlignment="0" applyBorder="0" applyNumberFormat="0" applyProtection="0">
      <alignment vertical="center"/>
    </xf>
    <xf numFmtId="0" fontId="16" fillId="17" borderId="0" applyAlignment="0" applyBorder="0" applyNumberFormat="0" applyProtection="0">
      <alignment vertical="center"/>
    </xf>
    <xf numFmtId="0" fontId="0" fillId="29" borderId="0" applyAlignment="0" applyBorder="0" applyNumberFormat="0" applyProtection="0">
      <alignment vertical="center"/>
    </xf>
    <xf numFmtId="0" fontId="0" fillId="13" borderId="0" applyAlignment="0" applyBorder="0" applyNumberFormat="0" applyProtection="0">
      <alignment vertical="center"/>
    </xf>
    <xf numFmtId="0" fontId="16" fillId="38" borderId="0" applyAlignment="0" applyBorder="0" applyNumberFormat="0" applyProtection="0">
      <alignment vertical="center"/>
    </xf>
    <xf numFmtId="0" fontId="0" fillId="35" borderId="0" applyAlignment="0" applyBorder="0" applyNumberFormat="0" applyProtection="0">
      <alignment vertical="center"/>
    </xf>
    <xf numFmtId="0" fontId="16" fillId="39" borderId="0" applyAlignment="0" applyBorder="0" applyNumberFormat="0" applyProtection="0">
      <alignment vertical="center"/>
    </xf>
    <xf numFmtId="0" fontId="16" fillId="41" borderId="0" applyAlignment="0" applyBorder="0" applyNumberFormat="0" applyProtection="0">
      <alignment vertical="center"/>
    </xf>
    <xf numFmtId="0" fontId="0" fillId="40" borderId="0" applyAlignment="0" applyBorder="0" applyNumberFormat="0" applyProtection="0">
      <alignment vertical="center"/>
    </xf>
    <xf numFmtId="0" fontId="16" fillId="37" borderId="0" applyAlignment="0" applyBorder="0" applyNumberFormat="0" applyProtection="0">
      <alignment vertical="center"/>
    </xf>
  </cellStyleXfs>
  <cellXfs count="4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1" fillId="4" borderId="0" xfId="0" applyFill="1" applyAlignment="1">
      <alignment horizontal="center" vertical="center"/>
    </xf>
    <xf numFmtId="0" fontId="2" fillId="2" borderId="1" xfId="0" applyFill="1" applyBorder="1">
      <alignment vertical="center"/>
    </xf>
    <xf numFmtId="178" fontId="2" fillId="2" borderId="1" xfId="0" applyNumberFormat="1" applyFill="1" applyBorder="1" applyAlignment="1">
      <alignment horizontal="center" vertical="center"/>
    </xf>
    <xf numFmtId="0" fontId="2" fillId="5" borderId="1" xfId="0" applyFill="1" applyBorder="1">
      <alignment vertical="center"/>
    </xf>
    <xf numFmtId="9" fontId="2" fillId="5" borderId="1" xfId="0" applyNumberFormat="1" applyFill="1" applyBorder="1" applyAlignment="1">
      <alignment horizontal="center" vertical="center"/>
    </xf>
    <xf numFmtId="0" fontId="2" fillId="5" borderId="1" xfId="0" applyFill="1" applyBorder="1" applyAlignment="1">
      <alignment horizontal="center" vertical="center"/>
    </xf>
    <xf numFmtId="0" fontId="2" fillId="2" borderId="1" xfId="0" applyFill="1" applyBorder="1" applyAlignment="1">
      <alignment horizontal="center" vertical="center"/>
    </xf>
    <xf numFmtId="177" fontId="2" fillId="5" borderId="1" xfId="0" applyNumberFormat="1" applyFill="1" applyBorder="1" applyAlignment="1">
      <alignment horizontal="center" vertical="center"/>
    </xf>
    <xf numFmtId="0" fontId="3" fillId="6" borderId="0" xfId="0" applyFill="1">
      <alignment vertical="center"/>
    </xf>
    <xf numFmtId="0" fontId="2" fillId="0" borderId="0" xfId="0">
      <alignment vertical="center"/>
    </xf>
    <xf numFmtId="0" fontId="2" fillId="0" borderId="0" xfId="0" applyAlignment="1">
      <alignment horizontal="center" vertical="center"/>
    </xf>
    <xf numFmtId="178" fontId="2" fillId="0" borderId="0" xfId="0" applyNumberFormat="1" applyAlignment="1">
      <alignment horizontal="center" vertical="center"/>
    </xf>
    <xf numFmtId="176" fontId="2" fillId="0" borderId="0" xfId="0" applyNumberFormat="1" applyAlignment="1">
      <alignment horizontal="center" vertical="center"/>
    </xf>
    <xf numFmtId="0" fontId="2" fillId="7" borderId="0" xfId="0" applyFill="1" applyAlignment="1">
      <alignment horizontal="center" vertical="center"/>
    </xf>
    <xf numFmtId="0" fontId="4" fillId="8" borderId="0" xfId="0" applyFill="1">
      <alignment vertical="center"/>
    </xf>
    <xf numFmtId="0" fontId="4" fillId="8" borderId="0" xfId="0" applyFill="1" applyAlignment="1">
      <alignment horizontal="center" vertical="center"/>
    </xf>
    <xf numFmtId="178" fontId="4" fillId="8" borderId="0" xfId="0" applyNumberFormat="1" applyFill="1" applyAlignment="1">
      <alignment horizontal="center" vertical="center"/>
    </xf>
    <xf numFmtId="176" fontId="4" fillId="8" borderId="0" xfId="0" applyNumberFormat="1" applyFill="1" applyAlignment="1">
      <alignment horizontal="center" vertical="center"/>
    </xf>
    <xf numFmtId="178" fontId="4" fillId="8" borderId="0" xfId="0" applyNumberFormat="1" applyFill="1">
      <alignment vertical="center"/>
    </xf>
    <xf numFmtId="0" fontId="2" fillId="9" borderId="0" xfId="0" applyFill="1">
      <alignment vertical="center"/>
    </xf>
    <xf numFmtId="0" fontId="2" fillId="9" borderId="0" xfId="0" applyFill="1" applyAlignment="1">
      <alignment horizontal="center" vertical="center"/>
    </xf>
    <xf numFmtId="178" fontId="2" fillId="9" borderId="0" xfId="0" applyNumberFormat="1" applyFill="1" applyAlignment="1">
      <alignment horizontal="center" vertical="center"/>
    </xf>
    <xf numFmtId="176" fontId="2" fillId="9" borderId="0" xfId="0" applyNumberFormat="1" applyFill="1" applyAlignment="1">
      <alignment horizontal="center" vertical="center"/>
    </xf>
    <xf numFmtId="0" fontId="5" fillId="6" borderId="0" xfId="0" applyFill="1" applyAlignment="1">
      <alignment horizontal="center" vertical="center"/>
    </xf>
    <xf numFmtId="179" fontId="2" fillId="0" borderId="0" xfId="0" applyNumberFormat="1" applyAlignment="1">
      <alignment horizontal="center" vertical="center"/>
    </xf>
    <xf numFmtId="9" fontId="2" fillId="0" borderId="0" xfId="11" applyAlignment="1">
      <alignment horizontal="center" vertical="center"/>
    </xf>
    <xf numFmtId="177" fontId="2" fillId="0" borderId="0" xfId="11" applyNumberFormat="1" applyAlignment="1">
      <alignment horizontal="center" vertical="center"/>
    </xf>
    <xf numFmtId="177" fontId="2" fillId="0" borderId="0" xfId="11" applyNumberFormat="1">
      <alignment vertical="center"/>
    </xf>
    <xf numFmtId="0" fontId="2" fillId="4" borderId="0" xfId="0" applyFill="1">
      <alignment vertical="center"/>
    </xf>
    <xf numFmtId="0" fontId="0" fillId="10" borderId="0" xfId="0" applyFill="1">
      <alignment vertical="center"/>
    </xf>
    <xf numFmtId="0" fontId="0" fillId="4" borderId="0" xfId="0" applyFill="1">
      <alignment vertical="center"/>
    </xf>
    <xf numFmtId="0" fontId="6" fillId="11" borderId="0" xfId="0" applyFill="1" applyAlignment="1">
      <alignment horizontal="center" vertical="center"/>
    </xf>
    <xf numFmtId="0" fontId="4" fillId="9" borderId="0" xfId="0" applyFill="1">
      <alignment vertical="center"/>
    </xf>
    <xf numFmtId="0" fontId="6" fillId="11" borderId="1" xfId="0" applyFill="1" applyBorder="1" applyAlignment="1">
      <alignment horizontal="center" vertical="center"/>
    </xf>
    <xf numFmtId="0" fontId="2" fillId="0" borderId="1" xfId="0" applyBorder="1">
      <alignment vertical="center"/>
    </xf>
    <xf numFmtId="0" fontId="0" fillId="0" borderId="1" xfId="0" applyBorder="1">
      <alignment vertical="center"/>
    </xf>
    <xf numFmtId="0" fontId="4" fillId="9" borderId="1" xfId="0" applyFill="1" applyBorder="1">
      <alignment vertical="center"/>
    </xf>
    <xf numFmtId="0" fontId="0" fillId="10" borderId="1" xfId="0" applyFill="1" applyBorder="1">
      <alignment vertical="center"/>
    </xf>
    <xf numFmtId="0" fontId="0" fillId="10" borderId="0" xfId="0" applyFill="1" applyAlignment="1">
      <alignment horizontal="center" vertical="center"/>
    </xf>
    <xf numFmtId="0" fontId="24" fillId="4" borderId="0" xfId="10" applyFill="1" applyBorder="1" applyAlignment="1">
      <alignment horizontal="center" vertical="center"/>
    </xf>
  </cellXfs>
  <cellStyles count="49">
    <cellStyle name="20% - 强调文字颜色 1" xfId="35" builtinId="30"/>
    <cellStyle name="20% - 强调文字颜色 2" xfId="37" builtinId="34"/>
    <cellStyle name="20% - 强调文字颜色 3" xfId="2" builtinId="38"/>
    <cellStyle name="20% - 强调文字颜色 4" xfId="41" builtinId="42"/>
    <cellStyle name="20% - 强调文字颜色 5" xfId="33" builtinId="46"/>
    <cellStyle name="20% - 强调文字颜色 6" xfId="27" builtinId="50"/>
    <cellStyle name="40% - 强调文字颜色 1" xfId="36" builtinId="31"/>
    <cellStyle name="40% - 强调文字颜色 2" xfId="38" builtinId="35"/>
    <cellStyle name="40% - 强调文字颜色 3" xfId="6" builtinId="39"/>
    <cellStyle name="40% - 强调文字颜色 4" xfId="42" builtinId="43"/>
    <cellStyle name="40% - 强调文字颜色 5" xfId="44" builtinId="47"/>
    <cellStyle name="40% - 强调文字颜色 6" xfId="47" builtinId="51"/>
    <cellStyle name="60% - 强调文字颜色 1" xfId="21" builtinId="32"/>
    <cellStyle name="60% - 强调文字颜色 2" xfId="14" builtinId="36"/>
    <cellStyle name="60% - 强调文字颜色 3" xfId="9" builtinId="40"/>
    <cellStyle name="60% - 强调文字颜色 4" xfId="23" builtinId="44"/>
    <cellStyle name="60% - 强调文字颜色 5" xfId="45" builtinId="48"/>
    <cellStyle name="60% - 强调文字颜色 6" xfId="48" builtinId="52"/>
    <cellStyle name="千位分隔" xfId="8" builtinId="3"/>
    <cellStyle name="千位分隔[0]" xfId="5" builtinId="6"/>
    <cellStyle name="好" xfId="31" builtinId="26"/>
    <cellStyle name="差" xfId="7" builtinId="27"/>
    <cellStyle name="已访问的超链接" xfId="12" builtinId="9"/>
    <cellStyle name="常规" xfId="0" builtinId="0"/>
    <cellStyle name="强调文字颜色 1" xfId="34" builtinId="29"/>
    <cellStyle name="强调文字颜色 2" xfId="28" builtinId="33"/>
    <cellStyle name="强调文字颜色 3" xfId="39" builtinId="37"/>
    <cellStyle name="强调文字颜色 4" xfId="40" builtinId="41"/>
    <cellStyle name="强调文字颜色 5" xfId="43" builtinId="45"/>
    <cellStyle name="强调文字颜色 6" xfId="46" builtinId="49"/>
    <cellStyle name="标题" xfId="17" builtinId="15"/>
    <cellStyle name="标题 1" xfId="19" builtinId="16"/>
    <cellStyle name="标题 2" xfId="20" builtinId="17"/>
    <cellStyle name="标题 3" xfId="22" builtinId="18"/>
    <cellStyle name="标题 4" xfId="15" builtinId="19"/>
    <cellStyle name="检查单元格" xfId="26" builtinId="23"/>
    <cellStyle name="汇总" xfId="30" builtinId="25"/>
    <cellStyle name="注释" xfId="13" builtinId="10"/>
    <cellStyle name="百分比" xfId="11" builtinId="5"/>
    <cellStyle name="解释性文本" xfId="18" builtinId="53"/>
    <cellStyle name="警告文本" xfId="16" builtinId="11"/>
    <cellStyle name="计算" xfId="25" builtinId="22"/>
    <cellStyle name="货币" xfId="4" builtinId="4"/>
    <cellStyle name="货币[0]" xfId="1" builtinId="7"/>
    <cellStyle name="超链接" xfId="10" builtinId="8"/>
    <cellStyle name="输入" xfId="3" builtinId="20"/>
    <cellStyle name="输出" xfId="24" builtinId="21"/>
    <cellStyle name="适中" xfId="32" builtinId="28"/>
    <cellStyle name="链接单元格" xfId="29" builtinId="24"/>
  </cellStyles>
</styleSheet>
</file>

<file path=xl/_rels/workbook.xml.rels><?xml version="1.0" encoding="UTF-8"?>
<Relationships xmlns="http://schemas.openxmlformats.org/package/2006/relationships"><Relationship Id="rId1" Type="http://schemas.openxmlformats.org/officeDocument/2006/relationships/worksheet" Target="worksheets/sheet1.xml"></Relationship><Relationship Id="rId2" Type="http://schemas.openxmlformats.org/officeDocument/2006/relationships/theme" Target="theme/theme1.xml"></Relationship><Relationship Id="rId3" Type="http://schemas.openxmlformats.org/officeDocument/2006/relationships/styles" Target="styles.xml"></Relationship><Relationship Id="rId4" Type="http://schemas.openxmlformats.org/officeDocument/2006/relationships/sharedStrings" Target="sharedStrings.xml"></Relationship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
<Relationships xmlns="http://schemas.openxmlformats.org/package/2006/relationships"><Relationship Id="rId1" Type="http://schemas.openxmlformats.org/officeDocument/2006/relationships/hyperlink" Target="http://www.de18.com" TargetMode="External"></Relationship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workbookViewId="0">
      <selection activeCell="M11" sqref="M11:Q29"/>
    </sheetView>
  </sheetViews>
  <sheetFormatPr defaultColWidth="9.00000000" defaultRowHeight="13.500000"/>
  <cols>
    <col min="1" max="1" width="19.61777316" customWidth="1" outlineLevel="0"/>
    <col min="2" max="9" width="13.58307372" customWidth="1" outlineLevel="0"/>
    <col min="10" max="10" style="1" width="0.88506036" customWidth="1" outlineLevel="0"/>
    <col min="12" max="12" style="2" width="0.63361453" customWidth="1" outlineLevel="0"/>
    <col min="13" max="13" width="17.48048412" customWidth="1" outlineLevel="0"/>
    <col min="18" max="18" style="2" width="0.50789163" customWidth="1" outlineLevel="0"/>
  </cols>
  <sheetData>
    <row r="1" spans="1:26" ht="42.000000" customHeight="1">
      <c r="A1" s="42" t="s">
        <v>47</v>
      </c>
      <c r="B1" s="42"/>
      <c r="C1" s="42"/>
      <c r="D1" s="42"/>
      <c r="E1" s="42"/>
      <c r="F1" s="42"/>
      <c r="G1" s="42"/>
      <c r="H1" s="42"/>
      <c r="I1" s="42"/>
      <c r="J1" s="33"/>
      <c r="K1" s="32"/>
      <c r="M1" s="34" t="s">
        <v>1</v>
      </c>
      <c r="N1" s="34"/>
      <c r="O1" s="34"/>
      <c r="P1" s="34"/>
      <c r="Q1" s="34"/>
      <c r="S1" s="32"/>
      <c r="T1" s="32"/>
      <c r="U1" s="32"/>
      <c r="V1" s="32"/>
      <c r="W1" s="32"/>
      <c r="X1" s="32"/>
      <c r="Y1" s="32"/>
      <c r="Z1" s="32"/>
    </row>
    <row r="2" spans="1:26" ht="18.000000" customHeight="1">
      <c r="A2" s="4" t="s">
        <v>2</v>
      </c>
      <c r="B2" s="5">
        <f>B4/B3</f>
        <v>65.1851851851852</v>
      </c>
      <c r="C2" s="5"/>
      <c r="D2" s="5"/>
      <c r="E2" s="6" t="s">
        <v>3</v>
      </c>
      <c r="F2" s="7">
        <v>0.04</v>
      </c>
      <c r="G2" s="8"/>
      <c r="H2" s="8"/>
      <c r="I2" s="8"/>
      <c r="J2" s="33"/>
      <c r="K2" s="32"/>
      <c r="M2" s="12" t="s">
        <v>4</v>
      </c>
      <c r="N2" s="12" t="s">
        <v>5</v>
      </c>
      <c r="O2" s="12" t="s">
        <v>6</v>
      </c>
      <c r="P2" s="12" t="s">
        <v>7</v>
      </c>
      <c r="Q2" s="12" t="s">
        <v>8</v>
      </c>
      <c r="S2" s="32"/>
      <c r="T2" s="32"/>
      <c r="U2" s="32"/>
      <c r="V2" s="32"/>
      <c r="W2" s="32"/>
      <c r="X2" s="32"/>
      <c r="Y2" s="32"/>
      <c r="Z2" s="32"/>
    </row>
    <row r="3" spans="1:26" ht="18.000000" customHeight="1">
      <c r="A3" s="4" t="s">
        <v>9</v>
      </c>
      <c r="B3" s="9">
        <v>135</v>
      </c>
      <c r="C3" s="9"/>
      <c r="D3" s="9"/>
      <c r="E3" s="6" t="s">
        <v>10</v>
      </c>
      <c r="F3" s="7">
        <v>0.1</v>
      </c>
      <c r="G3" s="8"/>
      <c r="H3" s="8"/>
      <c r="I3" s="8"/>
      <c r="J3" s="33"/>
      <c r="K3" s="32"/>
      <c r="M3" s="0" t="s">
        <v>11</v>
      </c>
      <c r="O3" s="0">
        <v>102</v>
      </c>
      <c r="P3" s="0">
        <v>95</v>
      </c>
      <c r="Q3" s="0">
        <f>O3*P3</f>
        <v>9690</v>
      </c>
      <c r="S3" s="32"/>
      <c r="T3" s="32"/>
      <c r="U3" s="32"/>
      <c r="V3" s="32"/>
      <c r="W3" s="32"/>
      <c r="X3" s="32"/>
      <c r="Y3" s="32"/>
      <c r="Z3" s="32"/>
    </row>
    <row r="4" spans="1:26" ht="18.000000" customHeight="1">
      <c r="A4" s="4" t="s">
        <v>12</v>
      </c>
      <c r="B4" s="9">
        <v>8800</v>
      </c>
      <c r="C4" s="9"/>
      <c r="D4" s="9"/>
      <c r="E4" s="6" t="s">
        <v>13</v>
      </c>
      <c r="F4" s="7">
        <v>0.08</v>
      </c>
      <c r="G4" s="8"/>
      <c r="H4" s="8"/>
      <c r="I4" s="8"/>
      <c r="J4" s="33"/>
      <c r="K4" s="32"/>
      <c r="O4" s="0">
        <v>122</v>
      </c>
      <c r="P4" s="0">
        <v>109</v>
      </c>
      <c r="Q4" s="0">
        <f>O4*P4</f>
        <v>13298</v>
      </c>
      <c r="S4" s="32"/>
      <c r="T4" s="32"/>
      <c r="U4" s="32"/>
      <c r="V4" s="32"/>
      <c r="W4" s="32"/>
      <c r="X4" s="32"/>
      <c r="Y4" s="32"/>
      <c r="Z4" s="32"/>
    </row>
    <row r="5" spans="1:26" ht="18.000000" customHeight="1">
      <c r="A5" s="9"/>
      <c r="B5" s="9"/>
      <c r="C5" s="9"/>
      <c r="D5" s="9"/>
      <c r="E5" s="6" t="s">
        <v>14</v>
      </c>
      <c r="F5" s="10">
        <v>0.03</v>
      </c>
      <c r="G5" s="10"/>
      <c r="H5" s="10"/>
      <c r="I5" s="10"/>
      <c r="J5" s="33"/>
      <c r="K5" s="32"/>
      <c r="M5" s="0" t="s">
        <v>15</v>
      </c>
      <c r="O5" s="0">
        <v>123</v>
      </c>
      <c r="P5" s="0">
        <v>102</v>
      </c>
      <c r="Q5" s="0">
        <f>O5*P5</f>
        <v>12546</v>
      </c>
      <c r="S5" s="32"/>
      <c r="T5" s="32"/>
      <c r="U5" s="32"/>
      <c r="V5" s="32"/>
      <c r="W5" s="32"/>
      <c r="X5" s="32"/>
      <c r="Y5" s="32"/>
      <c r="Z5" s="32"/>
    </row>
    <row r="6" spans="1:26" ht="23.250000" customHeight="1">
      <c r="A6" s="11" t="s">
        <v>16</v>
      </c>
      <c r="B6" s="11" t="s">
        <v>17</v>
      </c>
      <c r="C6" s="11" t="s">
        <v>18</v>
      </c>
      <c r="D6" s="11" t="s">
        <v>19</v>
      </c>
      <c r="E6" s="11" t="s">
        <v>20</v>
      </c>
      <c r="F6" s="11" t="s">
        <v>21</v>
      </c>
      <c r="G6" s="11" t="s">
        <v>22</v>
      </c>
      <c r="H6" s="11" t="s">
        <v>23</v>
      </c>
      <c r="I6" s="11" t="s">
        <v>24</v>
      </c>
      <c r="J6" s="33"/>
      <c r="K6" s="32"/>
      <c r="O6" s="0">
        <v>79</v>
      </c>
      <c r="P6" s="0">
        <v>109</v>
      </c>
      <c r="Q6" s="0">
        <f>O6*P6</f>
        <v>8611</v>
      </c>
      <c r="S6" s="32"/>
      <c r="T6" s="32"/>
      <c r="U6" s="32"/>
      <c r="V6" s="32"/>
      <c r="W6" s="32"/>
      <c r="X6" s="32"/>
      <c r="Y6" s="32"/>
      <c r="Z6" s="32"/>
    </row>
    <row r="7" spans="1:26" ht="17.100000" customHeight="1">
      <c r="A7" s="12" t="s">
        <v>25</v>
      </c>
      <c r="B7" s="13">
        <v>0</v>
      </c>
      <c r="C7" s="14">
        <f>C10*0.1</f>
        <v>0.668148148148148</v>
      </c>
      <c r="D7" s="14">
        <f>D10*0.1</f>
        <v>0.378074074074074</v>
      </c>
      <c r="E7" s="15">
        <f>E10*0.1</f>
        <v>0.195555555555556</v>
      </c>
      <c r="F7" s="14">
        <f>F10*0.05</f>
        <v>0.0325925925925926</v>
      </c>
      <c r="G7" s="14">
        <f>C15*0.4</f>
        <v>8.01777777777778</v>
      </c>
      <c r="H7" s="14">
        <f>D15*0.7</f>
        <v>10.5860740740741</v>
      </c>
      <c r="I7" s="14">
        <f>E15*0.6</f>
        <v>6.64888888888889</v>
      </c>
      <c r="J7" s="33"/>
      <c r="K7" s="32"/>
      <c r="Q7" s="0">
        <f>O7*P7</f>
        <v>0</v>
      </c>
      <c r="S7" s="32"/>
      <c r="T7" s="32"/>
      <c r="U7" s="32"/>
      <c r="V7" s="32"/>
      <c r="W7" s="32"/>
      <c r="X7" s="32"/>
      <c r="Y7" s="32"/>
      <c r="Z7" s="32"/>
    </row>
    <row r="8" spans="1:26" ht="17.100000" customHeight="1">
      <c r="A8" s="12" t="s">
        <v>26</v>
      </c>
      <c r="B8" s="13">
        <v>0</v>
      </c>
      <c r="C8" s="14">
        <f>C10*0.3</f>
        <v>2.00444444444444</v>
      </c>
      <c r="D8" s="14">
        <f>D10*0.3</f>
        <v>1.13422222222222</v>
      </c>
      <c r="E8" s="15">
        <f>E10*0.6</f>
        <v>1.17333333333333</v>
      </c>
      <c r="F8" s="14">
        <f>F10*0.25</f>
        <v>0.162962962962963</v>
      </c>
      <c r="G8" s="14"/>
      <c r="H8" s="14"/>
      <c r="I8" s="14"/>
      <c r="J8" s="33"/>
      <c r="K8" s="32"/>
      <c r="S8" s="32"/>
      <c r="T8" s="32"/>
      <c r="U8" s="32"/>
      <c r="V8" s="32"/>
      <c r="W8" s="32"/>
      <c r="X8" s="32"/>
      <c r="Y8" s="32"/>
      <c r="Z8" s="32"/>
    </row>
    <row r="9" spans="1:26" ht="17.100000" customHeight="1">
      <c r="A9" s="12" t="s">
        <v>27</v>
      </c>
      <c r="B9" s="13">
        <v>0</v>
      </c>
      <c r="C9" s="14">
        <f>C10*0.6</f>
        <v>4.00888888888889</v>
      </c>
      <c r="D9" s="14">
        <f>D10*0.6</f>
        <v>2.26844444444445</v>
      </c>
      <c r="E9" s="15">
        <f>E10*0.3</f>
        <v>0.586666666666667</v>
      </c>
      <c r="F9" s="14">
        <f>F10*0.7</f>
        <v>0.456296296296296</v>
      </c>
      <c r="G9" s="16" t="s">
        <v>28</v>
      </c>
      <c r="H9" s="16"/>
      <c r="I9" s="16"/>
      <c r="J9" s="33"/>
      <c r="K9" s="32"/>
      <c r="M9" s="35" t="s">
        <v>29</v>
      </c>
      <c r="N9" s="35"/>
      <c r="O9" s="35">
        <f>(O3+O4+O5+O6+O7)/5</f>
        <v>85.2</v>
      </c>
      <c r="P9" s="35"/>
      <c r="Q9" s="35">
        <f>(Q3+Q4+Q5+Q6+Q7+Q8)/5</f>
        <v>8829</v>
      </c>
      <c r="S9" s="32"/>
      <c r="T9" s="32"/>
      <c r="U9" s="32"/>
      <c r="V9" s="32"/>
      <c r="W9" s="32"/>
      <c r="X9" s="32"/>
      <c r="Y9" s="32"/>
      <c r="Z9" s="32"/>
    </row>
    <row r="10" spans="1:26" ht="17.100000" customHeight="1">
      <c r="A10" s="17" t="s">
        <v>30</v>
      </c>
      <c r="B10" s="18">
        <v>0</v>
      </c>
      <c r="C10" s="19">
        <f>C16*0.25</f>
        <v>6.68148148148148</v>
      </c>
      <c r="D10" s="19">
        <f>D16*0.2</f>
        <v>3.78074074074074</v>
      </c>
      <c r="E10" s="20">
        <f>E16*0.15</f>
        <v>1.95555555555556</v>
      </c>
      <c r="F10" s="19">
        <f>F16*0.1</f>
        <v>0.651851851851852</v>
      </c>
      <c r="G10" s="21"/>
      <c r="H10" s="21"/>
      <c r="I10" s="21"/>
      <c r="J10" s="33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7.100000" customHeight="1">
      <c r="A11" s="12" t="s">
        <v>31</v>
      </c>
      <c r="B11" s="13">
        <v>0</v>
      </c>
      <c r="C11" s="14">
        <f>C15*0.25</f>
        <v>5.01111111111111</v>
      </c>
      <c r="D11" s="14">
        <f>D15*0.25</f>
        <v>3.78074074074074</v>
      </c>
      <c r="E11" s="15">
        <f>E15*0.3</f>
        <v>3.32444444444444</v>
      </c>
      <c r="F11" s="14">
        <f>F15*0.5</f>
        <v>2.93333333333333</v>
      </c>
      <c r="G11" s="12">
        <v>30</v>
      </c>
      <c r="H11" s="12"/>
      <c r="I11" s="12"/>
      <c r="J11" s="33"/>
      <c r="K11" s="32"/>
      <c r="L11" s="32"/>
      <c r="M11" s="36" t="s">
        <v>1</v>
      </c>
      <c r="N11" s="36"/>
      <c r="O11" s="36"/>
      <c r="P11" s="36"/>
      <c r="Q11" s="36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7.100000" customHeight="1">
      <c r="A12" s="12" t="s">
        <v>32</v>
      </c>
      <c r="B12" s="13">
        <v>0</v>
      </c>
      <c r="C12" s="14">
        <f>C15*0.17</f>
        <v>3.40755555555556</v>
      </c>
      <c r="D12" s="14">
        <f>D15*0.2</f>
        <v>3.02459259259259</v>
      </c>
      <c r="E12" s="15">
        <f>E15*0.2</f>
        <v>2.2162962962963</v>
      </c>
      <c r="F12" s="14">
        <f>F15*0.2</f>
        <v>1.17333333333333</v>
      </c>
      <c r="G12" s="12"/>
      <c r="H12" s="12"/>
      <c r="I12" s="12"/>
      <c r="J12" s="33"/>
      <c r="K12" s="32"/>
      <c r="L12" s="32"/>
      <c r="M12" s="37"/>
      <c r="N12" s="37"/>
      <c r="O12" s="37"/>
      <c r="P12" s="37"/>
      <c r="Q12" s="37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7.100000" customHeight="1">
      <c r="A13" s="12" t="s">
        <v>33</v>
      </c>
      <c r="B13" s="13">
        <v>0</v>
      </c>
      <c r="C13" s="14">
        <f>C15*0.13</f>
        <v>2.60577777777778</v>
      </c>
      <c r="D13" s="14">
        <f>D15*0.15</f>
        <v>2.26844444444445</v>
      </c>
      <c r="E13" s="15">
        <f>E15*0.1</f>
        <v>1.10814814814815</v>
      </c>
      <c r="F13" s="14">
        <f>F15*0.1</f>
        <v>0.586666666666667</v>
      </c>
      <c r="G13" s="12"/>
      <c r="H13" s="12"/>
      <c r="I13" s="12"/>
      <c r="J13" s="33"/>
      <c r="K13" s="32"/>
      <c r="L13" s="32"/>
      <c r="M13" s="38"/>
      <c r="N13" s="38"/>
      <c r="O13" s="38"/>
      <c r="P13" s="38"/>
      <c r="Q13" s="38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7.100000" customHeight="1">
      <c r="A14" s="12" t="s">
        <v>34</v>
      </c>
      <c r="B14" s="13">
        <v>0</v>
      </c>
      <c r="C14" s="14">
        <f>C15*0.45</f>
        <v>9.02</v>
      </c>
      <c r="D14" s="14">
        <f>D15*0.4</f>
        <v>6.04918518518519</v>
      </c>
      <c r="E14" s="15">
        <f>E15*0.4</f>
        <v>4.43259259259259</v>
      </c>
      <c r="F14" s="14">
        <f>F15*0.2</f>
        <v>1.17333333333333</v>
      </c>
      <c r="G14" s="12"/>
      <c r="H14" s="12"/>
      <c r="I14" s="12"/>
      <c r="J14" s="33"/>
      <c r="K14" s="32"/>
      <c r="L14" s="32"/>
      <c r="M14" s="38"/>
      <c r="N14" s="38"/>
      <c r="O14" s="38"/>
      <c r="P14" s="38"/>
      <c r="Q14" s="38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7.100000" customHeight="1">
      <c r="A15" s="17" t="s">
        <v>35</v>
      </c>
      <c r="B15" s="18">
        <v>0</v>
      </c>
      <c r="C15" s="19">
        <f>C16*0.75</f>
        <v>20.0444444444444</v>
      </c>
      <c r="D15" s="19">
        <f>D16*0.8</f>
        <v>15.122962962963</v>
      </c>
      <c r="E15" s="20">
        <f>E16*0.85</f>
        <v>11.0814814814815</v>
      </c>
      <c r="F15" s="19">
        <f>F16*0.9</f>
        <v>5.86666666666667</v>
      </c>
      <c r="G15" s="18">
        <f>G11+G12+G13+G14</f>
        <v>30</v>
      </c>
      <c r="H15" s="18">
        <f>H11+H12+H13+H14</f>
        <v>0</v>
      </c>
      <c r="I15" s="18">
        <f>I11+I12+I13+I14</f>
        <v>0</v>
      </c>
      <c r="J15" s="33"/>
      <c r="K15" s="32"/>
      <c r="L15" s="32"/>
      <c r="M15" s="38"/>
      <c r="N15" s="38"/>
      <c r="O15" s="38"/>
      <c r="P15" s="38"/>
      <c r="Q15" s="38"/>
      <c r="R15" s="32"/>
      <c r="S15" s="32"/>
      <c r="T15" s="32"/>
      <c r="U15" s="32"/>
      <c r="V15" s="32"/>
      <c r="W15" s="32"/>
      <c r="X15" s="32"/>
    </row>
    <row r="16" spans="1:26" ht="24.000000" customHeight="1">
      <c r="A16" s="22" t="s">
        <v>36</v>
      </c>
      <c r="B16" s="23"/>
      <c r="C16" s="24">
        <f>B2*0.41</f>
        <v>26.7259259259259</v>
      </c>
      <c r="D16" s="25">
        <f>B2*0.29</f>
        <v>18.9037037037037</v>
      </c>
      <c r="E16" s="24">
        <f>B2*0.2</f>
        <v>13.037037037037</v>
      </c>
      <c r="F16" s="24">
        <f>B2*0.1</f>
        <v>6.51851851851852</v>
      </c>
      <c r="G16" s="24">
        <f>G10+G15</f>
        <v>30</v>
      </c>
      <c r="H16" s="24">
        <f>H10+H15</f>
        <v>0</v>
      </c>
      <c r="I16" s="23">
        <f>I10+I15</f>
        <v>0</v>
      </c>
      <c r="J16" s="33">
        <f>J10+J15</f>
        <v>0</v>
      </c>
      <c r="K16" s="32"/>
      <c r="L16" s="32"/>
      <c r="M16" s="38"/>
      <c r="N16" s="38"/>
      <c r="O16" s="38"/>
      <c r="P16" s="38"/>
      <c r="Q16" s="38"/>
      <c r="R16" s="32"/>
      <c r="S16" s="32"/>
      <c r="T16" s="32"/>
      <c r="U16" s="32"/>
      <c r="V16" s="32"/>
      <c r="W16" s="32"/>
    </row>
    <row r="17" spans="1:26" ht="24.000000" customHeight="1">
      <c r="A17" s="26" t="s">
        <v>37</v>
      </c>
      <c r="B17" s="26"/>
      <c r="C17" s="26"/>
      <c r="D17" s="26"/>
      <c r="E17" s="26"/>
      <c r="F17" s="26"/>
      <c r="G17" s="26"/>
      <c r="H17" s="26"/>
      <c r="I17" s="26"/>
      <c r="J17" s="33"/>
      <c r="K17" s="32"/>
      <c r="L17" s="32"/>
      <c r="M17" s="38"/>
      <c r="N17" s="38"/>
      <c r="O17" s="38"/>
      <c r="P17" s="38"/>
      <c r="Q17" s="38"/>
      <c r="R17" s="32"/>
      <c r="S17" s="32"/>
      <c r="T17" s="32"/>
      <c r="U17" s="32"/>
      <c r="V17" s="32"/>
      <c r="W17" s="32"/>
      <c r="X17" s="32"/>
    </row>
    <row r="18" spans="1:26" ht="15.750000" customHeight="1">
      <c r="A18" s="12" t="s">
        <v>38</v>
      </c>
      <c r="B18" s="14">
        <f>C8*6</f>
        <v>12.0266666666667</v>
      </c>
      <c r="C18" s="14">
        <f>C8*5</f>
        <v>10.0222222222222</v>
      </c>
      <c r="D18" s="14">
        <f>D8*4</f>
        <v>4.53688888888889</v>
      </c>
      <c r="E18" s="14">
        <f>E8*6</f>
        <v>7.04</v>
      </c>
      <c r="F18" s="14">
        <f>F8*6</f>
        <v>0.977777777777778</v>
      </c>
      <c r="G18" s="12"/>
      <c r="H18" s="12"/>
      <c r="I18" s="12"/>
      <c r="J18" s="33"/>
      <c r="K18" s="32"/>
      <c r="L18" s="32"/>
      <c r="M18" s="38"/>
      <c r="N18" s="38"/>
      <c r="O18" s="38"/>
      <c r="P18" s="38"/>
      <c r="Q18" s="38"/>
      <c r="R18" s="32"/>
      <c r="S18" s="32"/>
      <c r="T18" s="32"/>
      <c r="U18" s="32"/>
      <c r="V18" s="32"/>
      <c r="W18" s="32"/>
      <c r="X18" s="32"/>
    </row>
    <row r="19" spans="1:26" ht="17.100000" customHeight="1">
      <c r="A19" s="12" t="s">
        <v>39</v>
      </c>
      <c r="B19" s="14">
        <f>C9*4</f>
        <v>16.0355555555556</v>
      </c>
      <c r="C19" s="14">
        <f>C9*3.8</f>
        <v>15.2337777777778</v>
      </c>
      <c r="D19" s="14">
        <f>D9*3.5</f>
        <v>7.93955555555556</v>
      </c>
      <c r="E19" s="14">
        <f>E9*4.5</f>
        <v>2.64</v>
      </c>
      <c r="F19" s="14">
        <f>F9*5</f>
        <v>2.28148148148148</v>
      </c>
      <c r="G19" s="12"/>
      <c r="H19" s="12"/>
      <c r="I19" s="12"/>
      <c r="J19" s="33"/>
      <c r="K19" s="32"/>
      <c r="L19" s="32"/>
      <c r="M19" s="39"/>
      <c r="N19" s="39"/>
      <c r="O19" s="39"/>
      <c r="P19" s="39"/>
      <c r="Q19" s="39"/>
      <c r="R19" s="32"/>
      <c r="S19" s="32"/>
      <c r="T19" s="32"/>
      <c r="U19" s="32"/>
      <c r="V19" s="32"/>
      <c r="W19" s="32"/>
      <c r="X19" s="32"/>
    </row>
    <row r="20" spans="1:26" ht="17.100000" customHeight="1">
      <c r="A20" s="12" t="s">
        <v>40</v>
      </c>
      <c r="B20" s="14">
        <f>C7*6</f>
        <v>4.00888888888889</v>
      </c>
      <c r="C20" s="27">
        <f>C10*1.6</f>
        <v>10.6903703703704</v>
      </c>
      <c r="D20" s="27">
        <f>D10*2.6</f>
        <v>9.82992592592593</v>
      </c>
      <c r="E20" s="27">
        <f>E10*3.6</f>
        <v>7.04</v>
      </c>
      <c r="F20" s="27">
        <f>F10/F24</f>
        <v>11.6402116402116</v>
      </c>
      <c r="G20" s="12"/>
      <c r="H20" s="12"/>
      <c r="I20" s="12"/>
      <c r="J20" s="33"/>
      <c r="K20" s="32"/>
      <c r="L20" s="32"/>
      <c r="M20" s="40"/>
      <c r="N20" s="40"/>
      <c r="O20" s="40"/>
      <c r="P20" s="40"/>
      <c r="Q20" s="40"/>
      <c r="R20" s="32"/>
      <c r="S20" s="32"/>
      <c r="T20" s="32"/>
      <c r="U20" s="32"/>
      <c r="V20" s="32"/>
      <c r="W20" s="32"/>
      <c r="X20" s="32"/>
    </row>
    <row r="21" spans="1:26" ht="17.100000" customHeight="1">
      <c r="A21" s="12" t="s">
        <v>41</v>
      </c>
      <c r="B21" s="14">
        <f>C11*6</f>
        <v>30.0666666666667</v>
      </c>
      <c r="C21" s="27">
        <f>C15*1.6</f>
        <v>32.0711111111111</v>
      </c>
      <c r="D21" s="27">
        <f>D15*2.6</f>
        <v>39.3197037037037</v>
      </c>
      <c r="E21" s="27">
        <f>E15*5.5</f>
        <v>60.9481481481482</v>
      </c>
      <c r="F21" s="27">
        <f>F15/F2*0.9</f>
        <v>132</v>
      </c>
      <c r="G21" s="12" t="s">
        <v>42</v>
      </c>
      <c r="H21" s="12"/>
      <c r="I21" s="12"/>
      <c r="J21" s="33"/>
      <c r="K21" s="32"/>
      <c r="L21" s="32"/>
      <c r="M21" s="36"/>
      <c r="N21" s="36"/>
      <c r="O21" s="36"/>
      <c r="P21" s="36"/>
      <c r="Q21" s="36"/>
      <c r="R21" s="32"/>
      <c r="S21" s="32"/>
      <c r="T21" s="32"/>
      <c r="U21" s="32"/>
      <c r="V21" s="32"/>
      <c r="W21" s="32"/>
      <c r="X21" s="32"/>
    </row>
    <row r="22" spans="1:26" ht="17.100000" customHeight="1">
      <c r="A22" s="12" t="s">
        <v>43</v>
      </c>
      <c r="B22" s="14">
        <f>C13*4</f>
        <v>10.4231111111111</v>
      </c>
      <c r="C22" s="27">
        <f>F3*2*C21</f>
        <v>6.41422222222222</v>
      </c>
      <c r="D22" s="27">
        <f>F3*2*D21</f>
        <v>7.86394074074074</v>
      </c>
      <c r="E22" s="27">
        <f>F3*2*E21</f>
        <v>12.1896296296296</v>
      </c>
      <c r="F22" s="27">
        <f>F3*2*F21</f>
        <v>26.4</v>
      </c>
      <c r="G22" s="12"/>
      <c r="H22" s="12"/>
      <c r="I22" s="12"/>
      <c r="J22" s="33"/>
      <c r="K22" s="32"/>
      <c r="L22" s="32"/>
      <c r="M22" s="37"/>
      <c r="N22" s="37"/>
      <c r="O22" s="37"/>
      <c r="P22" s="37"/>
      <c r="Q22" s="37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7.100000" customHeight="1">
      <c r="A23" s="12" t="s">
        <v>44</v>
      </c>
      <c r="B23" s="14">
        <f>C12*4</f>
        <v>13.6302222222222</v>
      </c>
      <c r="C23" s="27">
        <f>F4*2*C21</f>
        <v>5.13137777777778</v>
      </c>
      <c r="D23" s="27">
        <f>F4*2*D21</f>
        <v>6.29115259259259</v>
      </c>
      <c r="E23" s="27">
        <f>F4*2*E21</f>
        <v>9.7517037037037</v>
      </c>
      <c r="F23" s="27">
        <f>F4*2*F21</f>
        <v>21.12</v>
      </c>
      <c r="G23" s="12"/>
      <c r="H23" s="12"/>
      <c r="I23" s="12"/>
      <c r="J23" s="33"/>
      <c r="K23" s="32"/>
      <c r="L23" s="32"/>
      <c r="M23" s="38"/>
      <c r="N23" s="38"/>
      <c r="O23" s="38"/>
      <c r="P23" s="38"/>
      <c r="Q23" s="38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7.100000" customHeight="1">
      <c r="A24" s="12" t="s">
        <v>45</v>
      </c>
      <c r="B24" s="13">
        <v>0</v>
      </c>
      <c r="C24" s="28">
        <f>C16/(C20+C21)</f>
        <v>0.625</v>
      </c>
      <c r="D24" s="28">
        <f>D16/(D20+D21)</f>
        <v>0.384615384615385</v>
      </c>
      <c r="E24" s="28">
        <f>E16/(E20+E21)</f>
        <v>0.191754554170662</v>
      </c>
      <c r="F24" s="29">
        <f>F2*1.4</f>
        <v>0.056</v>
      </c>
      <c r="G24" s="30">
        <f>F2*1.3</f>
        <v>0.052</v>
      </c>
      <c r="H24" s="30">
        <f>F2*1.5</f>
        <v>0.06</v>
      </c>
      <c r="I24" s="30">
        <f>F2*1.6</f>
        <v>0.064</v>
      </c>
      <c r="J24" s="33"/>
      <c r="K24" s="32"/>
      <c r="L24" s="32"/>
      <c r="M24" s="38"/>
      <c r="N24" s="38"/>
      <c r="O24" s="38"/>
      <c r="P24" s="38"/>
      <c r="Q24" s="38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2.750000" customHeight="1">
      <c r="A25" s="31"/>
      <c r="B25" s="31"/>
      <c r="C25" s="31"/>
      <c r="D25" s="31"/>
      <c r="E25" s="31"/>
      <c r="F25" s="31"/>
      <c r="G25" s="31"/>
      <c r="H25" s="31"/>
      <c r="I25" s="31"/>
      <c r="J25" s="33"/>
      <c r="K25" s="32"/>
      <c r="L25" s="32"/>
      <c r="M25" s="38"/>
      <c r="N25" s="38"/>
      <c r="O25" s="38"/>
      <c r="P25" s="38"/>
      <c r="Q25" s="38"/>
      <c r="R25" s="32"/>
      <c r="S25" s="32"/>
      <c r="T25" s="32"/>
      <c r="U25" s="32"/>
      <c r="V25" s="32"/>
      <c r="W25" s="32"/>
      <c r="X25" s="32"/>
      <c r="Y25" s="32"/>
      <c r="Z25" s="32"/>
    </row>
    <row r="26" spans="1:26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8"/>
      <c r="N26" s="38"/>
      <c r="O26" s="38"/>
      <c r="P26" s="38"/>
      <c r="Q26" s="38"/>
      <c r="R26" s="32"/>
      <c r="S26" s="32"/>
      <c r="T26" s="32"/>
      <c r="U26" s="32"/>
      <c r="V26" s="32"/>
      <c r="W26" s="32"/>
      <c r="X26" s="32"/>
      <c r="Y26" s="32"/>
      <c r="Z26" s="32"/>
    </row>
    <row r="27" spans="1:26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8"/>
      <c r="N27" s="38"/>
      <c r="O27" s="38"/>
      <c r="P27" s="38"/>
      <c r="Q27" s="38"/>
      <c r="R27" s="32"/>
      <c r="S27" s="32"/>
      <c r="T27" s="32"/>
      <c r="U27" s="32"/>
      <c r="V27" s="32"/>
      <c r="W27" s="32"/>
      <c r="X27" s="32"/>
      <c r="Y27" s="32"/>
      <c r="Z27" s="32"/>
    </row>
    <row r="28" spans="1:26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8"/>
      <c r="N28" s="38"/>
      <c r="O28" s="38"/>
      <c r="P28" s="38"/>
      <c r="Q28" s="38"/>
      <c r="R28" s="32"/>
      <c r="S28" s="32"/>
      <c r="T28" s="32"/>
      <c r="U28" s="32"/>
      <c r="V28" s="32"/>
      <c r="W28" s="32"/>
      <c r="X28" s="32"/>
      <c r="Y28" s="32"/>
      <c r="Z28" s="32"/>
    </row>
    <row r="29" spans="1:26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9"/>
      <c r="N29" s="39"/>
      <c r="O29" s="39"/>
      <c r="P29" s="39"/>
      <c r="Q29" s="39"/>
      <c r="R29" s="32"/>
      <c r="S29" s="32"/>
      <c r="T29" s="32"/>
      <c r="U29" s="32"/>
      <c r="V29" s="32"/>
      <c r="W29" s="32"/>
      <c r="X29" s="32"/>
      <c r="Y29" s="32"/>
      <c r="Z29" s="32"/>
    </row>
    <row r="30" spans="1:26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41"/>
      <c r="Q31" s="41"/>
      <c r="R31" s="41"/>
      <c r="S31" s="41"/>
      <c r="T31" s="41"/>
      <c r="U31" s="41"/>
      <c r="V31" s="32"/>
      <c r="W31" s="32"/>
      <c r="X31" s="32"/>
      <c r="Y31" s="32"/>
      <c r="Z31" s="32"/>
    </row>
    <row r="32" spans="1:26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41"/>
      <c r="Q32" s="41"/>
      <c r="R32" s="41"/>
      <c r="S32" s="41"/>
      <c r="T32" s="41"/>
      <c r="U32" s="41"/>
      <c r="V32" s="32"/>
      <c r="W32" s="32"/>
      <c r="X32" s="32"/>
      <c r="Y32" s="32"/>
      <c r="Z32" s="32"/>
    </row>
    <row r="33" spans="1:26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6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6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6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6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6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6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</sheetData>
  <sheetProtection sheet="1" password="-3324" objects="1" scenarios="1"/>
  <protectedRanges>
    <protectedRange sqref="A2:I24" name="范围1"/>
    <protectedRange sqref="O3:P6" name="范围2"/>
    <protectedRange sqref="M3:Q8" name="范围3"/>
  </protectedRanges>
  <mergeCells count="19">
    <mergeCell ref="A1:I1"/>
    <mergeCell ref="M1:Q1"/>
    <mergeCell ref="B2:D2"/>
    <mergeCell ref="F2:I2"/>
    <mergeCell ref="B3:D3"/>
    <mergeCell ref="F3:I3"/>
    <mergeCell ref="B4:D4"/>
    <mergeCell ref="F4:I4"/>
    <mergeCell ref="A5:D5"/>
    <mergeCell ref="F5:I5"/>
    <mergeCell ref="G7:G8"/>
    <mergeCell ref="H7:H8"/>
    <mergeCell ref="I7:I8"/>
    <mergeCell ref="G9:I9"/>
    <mergeCell ref="M11:Q11"/>
    <mergeCell ref="A17:I17"/>
    <mergeCell ref="M21:Q21"/>
    <mergeCell ref="P31:U31"/>
    <mergeCell ref="P32:U32"/>
  </mergeCells>
  <phoneticPr fontId="1" type="noConversion"/>
  <hyperlinks>
    <hyperlink r:id="rId1" ref="A1:I1"/>
  </hyperlinks>
  <pageMargins left="0.70" right="0.70" top="0.75" bottom="0.75" header="0.30" footer="0.3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Polaris Office Sheet</Application>
  <AppVersion>12.000</AppVersion>
  <Characters>0</Characters>
  <CharactersWithSpaces>0</CharactersWithSpaces>
  <DocSecurity>0</DocSecurity>
  <HyperlinksChanged>false</HyperlinksChanged>
  <Lines>0</Lines>
  <LinksUpToDate>false</LinksUpToDate>
  <Pages>1</Pages>
  <Paragraphs>0</Paragraphs>
  <Words>0</Words>
  <TotalTime>0</TotalTime>
  <MMClips>0</MMClips>
  <ScaleCrop>false</ScaleCrop>
  <HeadingPairs>
    <vt:vector size="2" baseType="variant">
      <vt:variant>
        <vt:lpstr>제목</vt:lpstr>
      </vt:variant>
      <vt:variant>
        <vt:i4>1</vt:i4>
      </vt:variant>
    </vt:vector>
  </HeadingPairs>
  <TitlesOfParts>
    <vt:vector size="1" baseType="lpstr">
      <vt:lpstr>Title text</vt:lpstr>
    </vt:vector>
  </TitlesOfParts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3</cp:revision>
  <cp:lastModifiedBy>Administrator</cp:lastModifiedBy>
  <dcterms:modified xsi:type="dcterms:W3CDTF">2017-12-04T02:49:03Z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